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لجان وجمعيات\لجان التنمية\الحسابات الختامية\اللجان\2022\أبا الورود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D100" i="1" s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<sst xmlns="http://schemas.openxmlformats.org/spreadsheetml/2006/main" count="554" uniqueCount="447">
  <si>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</si>
  <si>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</si>
  <si>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</si>
  <si>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</si>
  <si>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</si>
  <si>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</si>
  <si>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</si>
  <si>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</si>
  <si>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</si>
  <si>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</si>
  <si>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</si>
  <si>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</si>
  <si>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</si>
  <si>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</si>
  <si>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</si>
  <si>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</si>
  <si>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</si>
  <si>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</si>
  <si>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</si>
  <si>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</si>
  <si>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</si>
  <si>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</si>
  <si>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</si>
  <si>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</si>
  <si>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</si>
  <si>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</si>
  <si>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</si>
  <si>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</si>
  <si>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</si>
  <si>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</si>
  <si>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</si>
  <si>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</si>
  <si>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</si>
  <si>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</si>
  <si>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</si>
  <si>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</si>
  <si>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</si>
  <si>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</si>
  <si>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</si>
  <si>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</si>
  <si>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</si>
  <si>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</si>
  <si>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</si>
  <si>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</si>
  <si>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</si>
  <si>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</si>
  <si>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</si>
  <si>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</si>
  <si>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</si>
  <si>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</si>
  <si>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</si>
  <si>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</si>
  <si>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</si>
  <si>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</si>
  <si>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</si>
  <si>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</si>
  <si>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</si>
  <si>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</si>
  <si>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</si>
  <si>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</si>
  <si>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</si>
  <si>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</si>
  <si>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</si>
  <si>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</si>
  <si>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</si>
  <si>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</si>
  <si>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</si>
  <si>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</si>
  <si>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</si>
  <si>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</si>
  <si>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</si>
  <si>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</si>
  <si>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</si>
  <si>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</si>
  <si>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</si>
  <si>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</si>
  <si>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</si>
  <si>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</si>
  <si>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</si>
  <si>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</si>
  <si>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</si>
  <si>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</si>
  <si>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</si>
  <si>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</si>
  <si>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</si>
  <si>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</si>
  <si>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</si>
  <si>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</si>
  <si>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</si>
  <si>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</si>
  <si>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</si>
  <si>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</si>
  <si>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</si>
  <si>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</si>
  <si>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</si>
  <si>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</si>
  <si>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</si>
  <si>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</si>
  <si>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</si>
  <si>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</si>
  <si>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</si>
  <si>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</si>
  <si>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</si>
  <si>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</si>
  <si>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</si>
  <si>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</si>
  <si>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</si>
  <si>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</si>
  <si>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</si>
  <si>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</si>
  <si>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</si>
  <si>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</si>
  <si>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</si>
  <si>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</si>
  <si>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</si>
  <si>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</si>
  <si>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</si>
  <si>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</si>
  <si>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</si>
  <si>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</si>
  <si>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</si>
  <si>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</si>
  <si>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</si>
  <si>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</si>
  <si>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</si>
  <si>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</si>
  <si>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</si>
  <si>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</si>
  <si>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</si>
  <si>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</si>
  <si>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</si>
  <si>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</si>
  <si>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</si>
  <si>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</si>
  <si>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</si>
  <si>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</si>
  <si>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</si>
  <si>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</si>
  <si>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</si>
  <si>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</si>
  <si>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</si>
  <si>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</si>
  <si>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</si>
  <si>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</si>
  <si>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</si>
  <si>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</si>
  <si>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</si>
  <si>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</si>
  <si>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</si>
  <si>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</si>
  <si>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</si>
  <si>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</si>
  <si>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</si>
  <si>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</si>
  <si>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</si>
  <si>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</si>
  <si>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</si>
  <si>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</si>
  <si>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</si>
  <si>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</si>
  <si>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</si>
  <si>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</si>
  <si>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</si>
  <si>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</si>
  <si>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</si>
  <si>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</si>
  <si>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</si>
  <si>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</si>
  <si>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</si>
  <si>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</si>
  <si>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</si>
  <si>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</si>
  <si>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</si>
  <si>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</si>
  <si>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</si>
  <si>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</si>
  <si>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</si>
  <si>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</si>
  <si>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</si>
  <si>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</si>
  <si>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</si>
  <si>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</si>
  <si>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</si>
  <si>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</si>
  <si>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</si>
  <si>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</si>
  <si>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</si>
  <si>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</si>
  <si>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</si>
  <si>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</si>
  <si>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</si>
  <si>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</si>
  <si>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</si>
  <si>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</si>
  <si>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</si>
  <si>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</si>
  <si>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</si>
  <si>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</si>
  <si>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</si>
  <si>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</si>
  <si>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</si>
  <si>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</si>
  <si>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</si>
  <si>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</si>
  <si>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</si>
  <si>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</si>
  <si>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</si>
  <si>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</si>
  <si>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</si>
  <si>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</si>
  <si>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</si>
  <si>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</si>
  <si>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</si>
  <si>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</si>
  <si>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</si>
  <si>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</si>
  <si>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</si>
  <si>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</si>
  <si>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</si>
  <si>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</si>
  <si>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</si>
  <si>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</si>
  <si>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</si>
  <si>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</si>
  <si>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</si>
  <si>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</si>
  <si>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</si>
  <si>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</si>
  <si>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</si>
  <si>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</si>
  <si>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</si>
  <si>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</si>
  <si>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</si>
  <si>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</si>
  <si>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</si>
  <si>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</si>
  <si>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</si>
  <si>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</si>
  <si>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</si>
  <si>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</si>
  <si>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</si>
  <si>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</si>
  <si>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</si>
  <si>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</si>
  <si>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</si>
  <si>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</si>
  <si>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</si>
  <si>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</si>
  <si>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</si>
  <si>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</si>
  <si>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</si>
  <si>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</si>
  <si>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</si>
  <si>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</si>
  <si>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</si>
  <si>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</si>
  <si>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</si>
  <si>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</si>
  <si>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</si>
  <si>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</si>
  <si>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</si>
  <si>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</si>
  <si>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</si>
  <si>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</si>
  <si>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</si>
  <si>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</si>
  <si>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</si>
  <si>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</si>
  <si>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</si>
  <si>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</si>
  <si>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</si>
  <si>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</si>
  <si>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</si>
  <si>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</si>
  <si>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</si>
  <si>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</si>
  <si>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</si>
  <si>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</si>
  <si>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</si>
  <si>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</si>
  <si>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</si>
  <si>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</si>
  <si>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</si>
  <si>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</si>
  <si>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</si>
  <si>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</si>
  <si>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</si>
  <si>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</si>
  <si>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</si>
  <si>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</si>
  <si>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</si>
  <si>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</si>
  <si>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</si>
  <si>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</si>
  <si>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</si>
  <si>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</si>
  <si>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</si>
  <si>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</si>
  <si>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</si>
  <si>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</si>
  <si>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</si>
  <si>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</si>
  <si>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</si>
  <si>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</si>
  <si>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</si>
  <si>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</si>
  <si>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</si>
  <si>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</si>
  <si>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</si>
  <si>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</si>
  <si>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</si>
  <si>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</si>
  <si>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</si>
  <si>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</si>
  <si>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</si>
  <si>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</si>
  <si>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</si>
  <si>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</si>
  <si>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</si>
  <si>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</si>
  <si>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</si>
  <si>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</si>
  <si>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</si>
  <si>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</si>
  <si>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</si>
  <si>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</si>
  <si>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</si>
  <si>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</si>
  <si>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</si>
  <si>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</si>
  <si>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</si>
  <si>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</si>
  <si>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</si>
  <si>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</si>
  <si>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</si>
  <si>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</si>
  <si>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</si>
  <si>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</si>
  <si>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</si>
  <si>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</si>
  <si>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</si>
  <si>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</si>
  <si>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</si>
  <si>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</si>
  <si>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</si>
  <si>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</si>
  <si>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</si>
  <si>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</si>
  <si>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</si>
  <si>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</si>
  <si>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</si>
  <si>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</si>
  <si>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</si>
  <si>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</si>
  <si>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</si>
  <si>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</si>
  <si>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</si>
  <si>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</si>
  <si>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</si>
  <si>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</si>
  <si>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</si>
  <si>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</si>
  <si>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</si>
  <si>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</si>
  <si>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</si>
  <si>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</si>
  <si>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</si>
  <si>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</si>
  <si>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</si>
  <si>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</si>
  <si>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</si>
  <si>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</si>
  <si>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</si>
  <si>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</si>
  <si>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</si>
  <si>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</si>
  <si>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</si>
  <si>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</si>
  <si>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</si>
  <si>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</si>
  <si>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</si>
  <si>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</si>
  <si>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</si>
  <si>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</si>
  <si>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</si>
  <si>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</si>
  <si>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</si>
  <si>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</si>
  <si>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</si>
  <si>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</si>
  <si>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</si>
  <si>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</si>
  <si>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</si>
  <si>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</si>
  <si>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</si>
  <si>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</si>
  <si>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</si>
  <si>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</si>
  <si>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</si>
  <si>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</si>
  <si>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</si>
  <si>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</si>
  <si>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</si>
  <si>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</si>
  <si>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</si>
  <si>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</si>
  <si>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</si>
  <si>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</si>
  <si>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</si>
  <si>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</si>
  <si>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</si>
  <si>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</si>
  <si>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</si>
  <si>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</si>
  <si>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</si>
  <si>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</si>
  <si>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</si>
  <si>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</si>
  <si>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</si>
  <si>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</si>
  <si>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</si>
  <si>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</si>
  <si>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</si>
  <si>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</si>
  <si>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</si>
  <si>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</si>
  <si>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</si>
  <si>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</si>
  <si>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</si>
  <si>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</si>
  <si>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</si>
  <si>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</si>
  <si>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</si>
  <si>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</si>
  <si>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</si>
  <si>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</si>
  <si>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</si>
  <si>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</si>
  <si>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</si>
  <si>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</si>
  <si>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</si>
  <si>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</si>
  <si>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</si>
  <si>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2022      الى 30 / 6 / 2022    </t>
  </si>
  <si>
    <t xml:space="preserve">تقرير بالأصول الثابتة بتاريخ 30 /  6 /   2022م </t>
  </si>
  <si>
    <t>تقرير بالإلتزامات وصافي اًلأصول بتاريخ 30 /  6 /    2022م</t>
  </si>
  <si>
    <t xml:space="preserve">تقرير إيرادات ومصروفات البرامج والأنشطة المقيدة للفترة من 1 /  4 / 2022م      الى  30 / 6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</si>
</sst>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114300</xdr:rowOff>
    </xdr:from>
    <xdr:to>
      <xdr:col>8</xdr:col>
      <xdr:colOff>489584</xdr:colOff>
      <xdr:row>39</xdr:row>
      <xdr:rowOff>83821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D3AFF1B9-E812-48BB-9B0D-4FF1E3120F94}"/>
            </a:ext>
          </a:extLst>
        </xdr:cNvPr>
        <xdr:cNvSpPr txBox="1"/>
      </xdr:nvSpPr>
      <xdr:spPr>
        <a:xfrm>
          <a:off x="11230476016" y="114300"/>
          <a:ext cx="5737859" cy="70465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: جمعية التنمية الأهلية بـ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أبا الورود .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448486.16</a:t>
          </a:r>
          <a:r>
            <a:rPr lang="ar-SA"/>
            <a:t> 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:1443/9/23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هـ  </a:t>
          </a:r>
          <a:r>
            <a:rPr lang="ar-SA" sz="1400">
              <a:effectLst/>
              <a:latin typeface="+mn-lt"/>
              <a:ea typeface="Calibri"/>
              <a:cs typeface="+mn-cs"/>
            </a:rPr>
            <a:t>ترخيص رقم 4293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21/10/1436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ابا الورود - محافظة الاسياح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  الهاتف : 0504899719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0504899719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المدير التنفيذي: لايوجد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المحاسب: 0504162995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Aldar-2016@hotmail.com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0504162995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 ص. ب : --------------   الرمز البريدي --------------- </a:t>
          </a:r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J15" sqref="J15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448486.16000000003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3" t="s">
        <v>36</v>
      </c>
      <c r="C5" s="256" t="s">
        <v>93</v>
      </c>
      <c r="D5" s="256"/>
      <c r="E5" s="256"/>
      <c r="F5" s="256"/>
      <c r="G5" s="256" t="s">
        <v>94</v>
      </c>
      <c r="H5" s="257"/>
    </row>
    <row r="6" spans="2:12" ht="31.5" customHeight="1">
      <c r="B6" s="254"/>
      <c r="C6" s="258" t="s">
        <v>95</v>
      </c>
      <c r="D6" s="259"/>
      <c r="E6" s="258" t="s">
        <v>185</v>
      </c>
      <c r="F6" s="259"/>
      <c r="G6" s="260" t="s">
        <v>94</v>
      </c>
      <c r="H6" s="262" t="s">
        <v>98</v>
      </c>
    </row>
    <row r="7" spans="2:12" ht="16.5" thickBot="1">
      <c r="B7" s="255"/>
      <c r="C7" s="145" t="s">
        <v>93</v>
      </c>
      <c r="D7" s="145" t="s">
        <v>186</v>
      </c>
      <c r="E7" s="145" t="s">
        <v>96</v>
      </c>
      <c r="F7" s="145" t="s">
        <v>97</v>
      </c>
      <c r="G7" s="261"/>
      <c r="H7" s="263"/>
      <c r="I7" s="80"/>
      <c r="J7" s="81"/>
      <c r="K7" s="81"/>
    </row>
    <row r="8" spans="2:12" ht="21" thickTop="1">
      <c r="B8" s="250" t="s">
        <v>112</v>
      </c>
      <c r="C8" s="251"/>
      <c r="D8" s="251"/>
      <c r="E8" s="251"/>
      <c r="F8" s="251"/>
      <c r="G8" s="251"/>
      <c r="H8" s="252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0" t="s">
        <v>113</v>
      </c>
      <c r="C21" s="251"/>
      <c r="D21" s="251"/>
      <c r="E21" s="251"/>
      <c r="F21" s="251"/>
      <c r="G21" s="251"/>
      <c r="H21" s="252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4" t="s">
        <v>179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2:14" ht="15" thickBot="1"/>
    <row r="5" spans="2:14" ht="30.75" customHeight="1" thickTop="1">
      <c r="B5" s="267" t="s">
        <v>90</v>
      </c>
      <c r="C5" s="272" t="s">
        <v>86</v>
      </c>
      <c r="D5" s="272" t="s">
        <v>87</v>
      </c>
      <c r="E5" s="272" t="s">
        <v>88</v>
      </c>
      <c r="F5" s="272" t="s">
        <v>91</v>
      </c>
      <c r="G5" s="269" t="s">
        <v>436</v>
      </c>
      <c r="H5" s="270"/>
      <c r="I5" s="270"/>
      <c r="J5" s="270"/>
      <c r="K5" s="271"/>
      <c r="L5" s="274" t="s">
        <v>89</v>
      </c>
      <c r="M5" s="265" t="s">
        <v>441</v>
      </c>
      <c r="N5" s="265" t="s">
        <v>184</v>
      </c>
    </row>
    <row r="6" spans="2:14" ht="15" customHeight="1" thickBot="1">
      <c r="B6" s="268"/>
      <c r="C6" s="273"/>
      <c r="D6" s="273"/>
      <c r="E6" s="273"/>
      <c r="F6" s="273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5"/>
      <c r="M6" s="266"/>
      <c r="N6" s="266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F14" sqref="F14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6" t="s">
        <v>178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6" ht="15.75" thickBot="1">
      <c r="B3" s="277" t="s">
        <v>188</v>
      </c>
      <c r="C3" s="282" t="s">
        <v>114</v>
      </c>
      <c r="D3" s="279" t="s">
        <v>37</v>
      </c>
      <c r="E3" s="280"/>
      <c r="F3" s="281"/>
      <c r="G3" s="279" t="s">
        <v>38</v>
      </c>
      <c r="H3" s="280"/>
      <c r="I3" s="281"/>
      <c r="J3" s="279" t="s">
        <v>39</v>
      </c>
      <c r="K3" s="280"/>
      <c r="L3" s="281"/>
      <c r="N3" s="279" t="s">
        <v>85</v>
      </c>
      <c r="O3" s="280"/>
      <c r="P3" s="281"/>
    </row>
    <row r="4" spans="2:16" ht="15" thickBot="1">
      <c r="B4" s="278"/>
      <c r="C4" s="283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4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M239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4" t="s">
        <v>443</v>
      </c>
      <c r="C2" s="284"/>
      <c r="D2" s="284"/>
      <c r="E2" s="284"/>
      <c r="F2" s="284"/>
      <c r="G2" s="284"/>
      <c r="H2" s="284"/>
      <c r="I2" s="284"/>
      <c r="J2" s="284"/>
      <c r="K2" s="284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170712.91999999998</v>
      </c>
      <c r="E5" s="223">
        <f>E6</f>
        <v>32712.92</v>
      </c>
      <c r="F5" s="224">
        <f>F210</f>
        <v>138000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32712.92</v>
      </c>
      <c r="E6" s="226">
        <f>E7+E38+E134+E190</f>
        <v>32712.92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12000</v>
      </c>
      <c r="E7" s="226">
        <f>E8+E17</f>
        <v>12000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12000</v>
      </c>
      <c r="E8" s="226">
        <f>SUM(E9:E16)</f>
        <v>12000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12000</v>
      </c>
      <c r="E9" s="298">
        <v>12000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20000</v>
      </c>
      <c r="E38" s="226">
        <f>E39+E49+E88+E118</f>
        <v>20000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20000</v>
      </c>
      <c r="E88" s="226">
        <f>SUM(E89:E93,E97:E100,E109,E113)</f>
        <v>20000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20000</v>
      </c>
      <c r="E100" s="226">
        <f>SUM(E101:E108)</f>
        <v>20000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20000</v>
      </c>
      <c r="E105" s="298">
        <v>20000</v>
      </c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712.92000000000007</v>
      </c>
      <c r="E134" s="226">
        <f>SUM(E135,E137,E144,E150,E155,E157,E159,E161,E163,E165,E167,E169,E171,E183)</f>
        <v>712.92000000000007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281.42</v>
      </c>
      <c r="E155" s="226">
        <f>E156</f>
        <v>281.42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281.42</v>
      </c>
      <c r="E156">
        <v>281.42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416.5</v>
      </c>
      <c r="E165" s="226">
        <f>E166</f>
        <v>416.5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416.5</v>
      </c>
      <c r="E166">
        <v>416.5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15</v>
      </c>
      <c r="E167" s="226">
        <f>E168</f>
        <v>15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15</v>
      </c>
      <c r="E168">
        <v>15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138000</v>
      </c>
      <c r="E210" s="228"/>
      <c r="F210" s="227">
        <f>SUM(F211,F249)</f>
        <v>138000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138000</v>
      </c>
      <c r="E211" s="232"/>
      <c r="F211" s="227">
        <f>SUM(F212,F214,F223,F232,F238)</f>
        <v>138000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138000</v>
      </c>
      <c r="E238" s="232"/>
      <c r="F238" s="227">
        <f>SUM(F239:F248)</f>
        <v>138000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18000</v>
      </c>
      <c r="E240" s="232"/>
      <c r="F240" s="298">
        <v>18000</v>
      </c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120000</v>
      </c>
      <c r="E244" s="232"/>
      <c r="F244" s="298">
        <v>120000</v>
      </c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170712.91999999998</v>
      </c>
      <c r="E293" s="243">
        <f>E5</f>
        <v>32712.92</v>
      </c>
      <c r="F293" s="243">
        <f>F210</f>
        <v>138000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9" workbookViewId="0">
      <selection activeCell="D20" sqref="D20"/>
    </sheetView>
  </sheetViews>
  <sheetFormatPr defaultRowHeight="14.25"/>
  <cols>
    <col min="3" max="3" width="44.375" customWidth="1"/>
    <col min="4" max="4" width="8.875" bestFit="1" customWidth="1"/>
    <col min="6" max="6" width="17.625" customWidth="1"/>
  </cols>
  <sheetData>
    <row r="2" spans="2:6" ht="20.25">
      <c r="B2" s="287" t="s">
        <v>444</v>
      </c>
      <c r="C2" s="287"/>
      <c r="D2" s="287"/>
      <c r="E2" s="287"/>
      <c r="F2" s="287"/>
    </row>
    <row r="3" spans="2:6" ht="15" thickBot="1"/>
    <row r="4" spans="2:6" ht="30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8">
        <v>444300</v>
      </c>
      <c r="E7" s="204">
        <v>654300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45"/>
      <c r="E10" s="204"/>
      <c r="F10" s="160"/>
    </row>
    <row r="11" spans="2:6" ht="22.5" customHeight="1">
      <c r="B11" s="207">
        <v>115</v>
      </c>
      <c r="C11" s="208" t="s">
        <v>48</v>
      </c>
      <c r="D11" s="245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444300</v>
      </c>
      <c r="E15" s="161">
        <f>SUM(E7:E14)</f>
        <v>654300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8">
        <v>21557</v>
      </c>
      <c r="E17" s="211">
        <v>21557</v>
      </c>
      <c r="F17" s="160"/>
    </row>
    <row r="18" spans="2:6" ht="21" customHeight="1">
      <c r="B18" s="207">
        <v>122</v>
      </c>
      <c r="C18" s="208" t="s">
        <v>54</v>
      </c>
      <c r="D18" s="246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21557</v>
      </c>
      <c r="E22" s="161">
        <f>SUM(E17:E21)</f>
        <v>21557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5" t="s">
        <v>425</v>
      </c>
      <c r="C33" s="286"/>
      <c r="D33" s="166">
        <f>D15+D22+D31</f>
        <v>465857</v>
      </c>
      <c r="E33" s="166">
        <f>E15+E22+E31</f>
        <v>675857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6" zoomScale="96" zoomScaleNormal="96" workbookViewId="0">
      <selection activeCell="E18" sqref="E18"/>
    </sheetView>
  </sheetViews>
  <sheetFormatPr defaultRowHeight="14.25"/>
  <cols>
    <col min="3" max="3" width="8.125" bestFit="1" customWidth="1"/>
    <col min="4" max="4" width="33.375" customWidth="1"/>
    <col min="5" max="5" width="9.625" bestFit="1" customWidth="1"/>
    <col min="6" max="6" width="12.375" bestFit="1" customWidth="1"/>
    <col min="7" max="7" width="23.375" customWidth="1"/>
  </cols>
  <sheetData>
    <row r="2" spans="3:7" ht="20.25">
      <c r="C2" s="287" t="s">
        <v>445</v>
      </c>
      <c r="D2" s="287"/>
      <c r="E2" s="287"/>
      <c r="F2" s="287"/>
      <c r="G2" s="287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298">
        <v>3000</v>
      </c>
      <c r="F10" s="159">
        <v>43000</v>
      </c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3000</v>
      </c>
      <c r="F13" s="161">
        <f>SUM(F7:F12)</f>
        <v>43000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49">
        <f>F19+'تقرير المصروفات '!E134</f>
        <v>14370.84</v>
      </c>
      <c r="F19" s="211">
        <v>13657.92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14370.84</v>
      </c>
      <c r="F22" s="161">
        <f>SUM(F15:F21)</f>
        <v>13657.92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8">
        <f>F25+'تقرير الايرادات والتبرعات '!G12+'تقرير الايرادات والتبرعات '!H12-'تقرير المصروفات '!F211</f>
        <v>487489</v>
      </c>
      <c r="F25" s="204">
        <v>625489</v>
      </c>
      <c r="G25" s="160"/>
    </row>
    <row r="26" spans="3:7" ht="15.75">
      <c r="C26" s="207">
        <v>23102</v>
      </c>
      <c r="D26" s="208" t="s">
        <v>442</v>
      </c>
      <c r="E26" s="248">
        <f>F26+'تقرير الايرادات والتبرعات '!D19+'تقرير الايرادات والتبرعات '!E19-'تقرير المصروفات '!F249-'تقرير المصروفات '!E6</f>
        <v>-39002.839999999997</v>
      </c>
      <c r="F26" s="204">
        <v>-6289.92</v>
      </c>
      <c r="G26" s="160"/>
    </row>
    <row r="27" spans="3:7" ht="16.5" thickBot="1">
      <c r="C27" s="207">
        <v>23103</v>
      </c>
      <c r="D27" s="208" t="s">
        <v>81</v>
      </c>
      <c r="E27" s="248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8">
      <c r="C28" s="112"/>
      <c r="D28" s="113" t="s">
        <v>432</v>
      </c>
      <c r="E28" s="164">
        <f>SUM(E25:E27)</f>
        <v>448486.16000000003</v>
      </c>
      <c r="F28" s="164">
        <f>SUM(F25:F27)</f>
        <v>619199.07999999996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5" t="s">
        <v>433</v>
      </c>
      <c r="D30" s="286"/>
      <c r="E30" s="166">
        <f>E13+E22+E28</f>
        <v>465857.00000000006</v>
      </c>
      <c r="F30" s="166">
        <f>F13+F22+F28</f>
        <v>675857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8" t="s">
        <v>176</v>
      </c>
      <c r="C3" s="288"/>
      <c r="D3" s="288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7" t="s">
        <v>446</v>
      </c>
      <c r="C2" s="297"/>
      <c r="D2" s="297"/>
      <c r="E2" s="297"/>
      <c r="F2" s="297"/>
      <c r="G2" s="297"/>
      <c r="H2" s="297"/>
      <c r="I2" s="297"/>
      <c r="J2" s="297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91" t="s">
        <v>434</v>
      </c>
      <c r="C5" s="292"/>
      <c r="D5" s="293"/>
      <c r="F5" s="294" t="s">
        <v>435</v>
      </c>
      <c r="G5" s="295"/>
      <c r="H5" s="296"/>
      <c r="J5" s="289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0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138000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-138000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18000</v>
      </c>
      <c r="E34" s="117"/>
      <c r="F34" s="124">
        <v>31105002</v>
      </c>
      <c r="G34" s="125" t="s">
        <v>146</v>
      </c>
      <c r="H34" s="175"/>
      <c r="J34" s="140">
        <f t="shared" si="0"/>
        <v>-18000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120000</v>
      </c>
      <c r="E38" s="117"/>
      <c r="F38" s="124">
        <v>31105006</v>
      </c>
      <c r="G38" s="125" t="s">
        <v>154</v>
      </c>
      <c r="H38" s="175"/>
      <c r="J38" s="140">
        <f t="shared" si="0"/>
        <v>-120000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138000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-138000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625489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487489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2023-01-11T20:31:00Z</dcterms:modified>
</cp:coreProperties>
</file>